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10" windowWidth="17175" windowHeight="7080"/>
  </bookViews>
  <sheets>
    <sheet name="Llançament per sobre de 45º" sheetId="1" r:id="rId1"/>
    <sheet name="Llançament per sota de 45º" sheetId="2" r:id="rId2"/>
  </sheets>
  <calcPr calcId="125725"/>
</workbook>
</file>

<file path=xl/calcChain.xml><?xml version="1.0" encoding="utf-8"?>
<calcChain xmlns="http://schemas.openxmlformats.org/spreadsheetml/2006/main">
  <c r="AE16" i="2"/>
  <c r="AC16"/>
  <c r="AA16"/>
  <c r="AE12"/>
  <c r="AA12"/>
  <c r="AE11"/>
  <c r="AC11"/>
  <c r="AC12" s="1"/>
  <c r="AA11"/>
  <c r="AE16" i="1"/>
  <c r="AC16"/>
  <c r="AC12" s="1"/>
  <c r="AA16"/>
  <c r="AE11"/>
  <c r="AE12" s="1"/>
  <c r="AC11"/>
  <c r="AA11"/>
  <c r="AA12" l="1"/>
  <c r="Q11" i="2"/>
  <c r="Q12" s="1"/>
  <c r="O11"/>
  <c r="O12" s="1"/>
  <c r="M11"/>
  <c r="M12" s="1"/>
  <c r="M12" i="1"/>
  <c r="O12"/>
  <c r="Q12"/>
  <c r="Q11"/>
  <c r="O11"/>
  <c r="M11"/>
  <c r="M5" i="2"/>
  <c r="M5" i="1" l="1"/>
  <c r="M7" i="2"/>
  <c r="I3"/>
  <c r="B11"/>
  <c r="F11" s="1"/>
  <c r="H11" s="1"/>
  <c r="J11" s="1"/>
  <c r="B13"/>
  <c r="F13" s="1"/>
  <c r="B12"/>
  <c r="E12" s="1"/>
  <c r="B10"/>
  <c r="F10" s="1"/>
  <c r="B9"/>
  <c r="E9" s="1"/>
  <c r="B8"/>
  <c r="F8" s="1"/>
  <c r="B7"/>
  <c r="E7" s="1"/>
  <c r="M6"/>
  <c r="B6"/>
  <c r="E6" s="1"/>
  <c r="B5"/>
  <c r="E5" s="1"/>
  <c r="B4"/>
  <c r="B3"/>
  <c r="E3" s="1"/>
  <c r="M6" i="1"/>
  <c r="M7"/>
  <c r="B12"/>
  <c r="F12" s="1"/>
  <c r="H12" s="1"/>
  <c r="J12" s="1"/>
  <c r="B11"/>
  <c r="F11" s="1"/>
  <c r="H11" s="1"/>
  <c r="J11" s="1"/>
  <c r="B10"/>
  <c r="F10" s="1"/>
  <c r="H10" s="1"/>
  <c r="J10" s="1"/>
  <c r="B9"/>
  <c r="F9" s="1"/>
  <c r="H9" s="1"/>
  <c r="J9" s="1"/>
  <c r="B8"/>
  <c r="F8" s="1"/>
  <c r="H8" s="1"/>
  <c r="J8" s="1"/>
  <c r="B7"/>
  <c r="F7" s="1"/>
  <c r="H7" s="1"/>
  <c r="J7" s="1"/>
  <c r="B6"/>
  <c r="F6" s="1"/>
  <c r="H6" s="1"/>
  <c r="J6" s="1"/>
  <c r="B5"/>
  <c r="F5" s="1"/>
  <c r="H5" s="1"/>
  <c r="J5" s="1"/>
  <c r="B4"/>
  <c r="F4" s="1"/>
  <c r="H4" s="1"/>
  <c r="J4" s="1"/>
  <c r="B3"/>
  <c r="F3" s="1"/>
  <c r="H3" s="1"/>
  <c r="J3" s="1"/>
  <c r="E12"/>
  <c r="G12" s="1"/>
  <c r="I12" s="1"/>
  <c r="E10"/>
  <c r="G10" s="1"/>
  <c r="I10" s="1"/>
  <c r="E8"/>
  <c r="G8" s="1"/>
  <c r="I8" s="1"/>
  <c r="E6"/>
  <c r="G6" s="1"/>
  <c r="I6" s="1"/>
  <c r="E4"/>
  <c r="G4" s="1"/>
  <c r="I4" s="1"/>
  <c r="E3"/>
  <c r="G3" s="1"/>
  <c r="I3" s="1"/>
  <c r="E11" i="2" l="1"/>
  <c r="G11" s="1"/>
  <c r="I11" s="1"/>
  <c r="E5" i="1"/>
  <c r="G5" s="1"/>
  <c r="I5" s="1"/>
  <c r="E7"/>
  <c r="G7" s="1"/>
  <c r="I7" s="1"/>
  <c r="J13" s="1"/>
  <c r="E9"/>
  <c r="G9" s="1"/>
  <c r="I9" s="1"/>
  <c r="E11"/>
  <c r="G11" s="1"/>
  <c r="I11" s="1"/>
  <c r="F3" i="2"/>
  <c r="H3" s="1"/>
  <c r="J3" s="1"/>
  <c r="F4"/>
  <c r="H4" s="1"/>
  <c r="J4" s="1"/>
  <c r="F5"/>
  <c r="H5" s="1"/>
  <c r="J5" s="1"/>
  <c r="F6"/>
  <c r="H6" s="1"/>
  <c r="J6" s="1"/>
  <c r="F7"/>
  <c r="H7" s="1"/>
  <c r="J7" s="1"/>
  <c r="F9"/>
  <c r="H9" s="1"/>
  <c r="J9" s="1"/>
  <c r="F12"/>
  <c r="H12" s="1"/>
  <c r="J12" s="1"/>
  <c r="H8"/>
  <c r="J8" s="1"/>
  <c r="H10"/>
  <c r="J10" s="1"/>
  <c r="H13"/>
  <c r="J13" s="1"/>
  <c r="E13"/>
  <c r="G13" s="1"/>
  <c r="I13" s="1"/>
  <c r="E4"/>
  <c r="G4" s="1"/>
  <c r="I4" s="1"/>
  <c r="E8"/>
  <c r="G8" s="1"/>
  <c r="I8" s="1"/>
  <c r="E10"/>
  <c r="G3"/>
  <c r="G5"/>
  <c r="I5" s="1"/>
  <c r="G6"/>
  <c r="I6" s="1"/>
  <c r="G7"/>
  <c r="I7" s="1"/>
  <c r="G9"/>
  <c r="I9" s="1"/>
  <c r="G10"/>
  <c r="I10" s="1"/>
  <c r="G12"/>
  <c r="I12" s="1"/>
  <c r="J14" l="1"/>
  <c r="O4" i="1"/>
  <c r="O3"/>
  <c r="O7"/>
  <c r="O6"/>
  <c r="O5"/>
  <c r="O4" i="2" l="1"/>
  <c r="O3"/>
  <c r="O5"/>
  <c r="O7"/>
  <c r="O6"/>
</calcChain>
</file>

<file path=xl/sharedStrings.xml><?xml version="1.0" encoding="utf-8"?>
<sst xmlns="http://schemas.openxmlformats.org/spreadsheetml/2006/main" count="106" uniqueCount="33">
  <si>
    <t>fotograma</t>
  </si>
  <si>
    <t>t(s)</t>
  </si>
  <si>
    <t>x (m)</t>
  </si>
  <si>
    <t>y(m)</t>
  </si>
  <si>
    <t>Dades experimentals</t>
  </si>
  <si>
    <t>%Error x</t>
  </si>
  <si>
    <t>%Error y</t>
  </si>
  <si>
    <t>Resultats ajustats</t>
  </si>
  <si>
    <t>Càlculs d'error</t>
  </si>
  <si>
    <t>Error x (m)</t>
  </si>
  <si>
    <t>Error y (m)</t>
  </si>
  <si>
    <t>Resultats:</t>
  </si>
  <si>
    <t>m/s</t>
  </si>
  <si>
    <t>g =</t>
  </si>
  <si>
    <r>
      <rPr>
        <sz val="11"/>
        <color theme="1"/>
        <rFont val="Arial"/>
        <family val="2"/>
      </rPr>
      <t>θ</t>
    </r>
    <r>
      <rPr>
        <sz val="11"/>
        <color theme="1"/>
        <rFont val="Calibri"/>
        <family val="2"/>
      </rPr>
      <t xml:space="preserve"> =</t>
    </r>
  </si>
  <si>
    <t>º</t>
  </si>
  <si>
    <r>
      <t>v</t>
    </r>
    <r>
      <rPr>
        <vertAlign val="subscript"/>
        <sz val="11"/>
        <color theme="1"/>
        <rFont val="Calibri"/>
        <family val="2"/>
        <scheme val="minor"/>
      </rPr>
      <t>0x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</si>
  <si>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0y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</si>
  <si>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</si>
  <si>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t>y(m)=</t>
  </si>
  <si>
    <t>+</t>
  </si>
  <si>
    <r>
      <t>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</t>
    </r>
  </si>
  <si>
    <t>Equació de trajectòria experimental:</t>
  </si>
  <si>
    <t>±</t>
  </si>
  <si>
    <r>
      <t>m/s</t>
    </r>
    <r>
      <rPr>
        <vertAlign val="superscript"/>
        <sz val="11"/>
        <color theme="1"/>
        <rFont val="Calibri"/>
        <family val="2"/>
        <scheme val="minor"/>
      </rPr>
      <t>2</t>
    </r>
  </si>
  <si>
    <t>Errors =</t>
  </si>
  <si>
    <t>%Error mesura</t>
  </si>
  <si>
    <t>Equació de trajectòria teòrica:</t>
  </si>
  <si>
    <r>
      <t>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</t>
    </r>
  </si>
  <si>
    <t>x+</t>
  </si>
  <si>
    <t>x +</t>
  </si>
  <si>
    <r>
      <t>x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+</t>
    </r>
  </si>
  <si>
    <t>Equació de trajectòria teòrica (Mètode Alternatiu)</t>
  </si>
</sst>
</file>

<file path=xl/styles.xml><?xml version="1.0" encoding="utf-8"?>
<styleSheet xmlns="http://schemas.openxmlformats.org/spreadsheetml/2006/main">
  <numFmts count="2">
    <numFmt numFmtId="164" formatCode="#,##0.00&quot; &quot;[$€-C0A];[Red]&quot;-&quot;#,##0.00&quot; &quot;[$€-C0A]"/>
    <numFmt numFmtId="165" formatCode="0.0000"/>
  </numFmts>
  <fonts count="11">
    <font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4" fontId="5" fillId="0" borderId="0"/>
  </cellStyleXfs>
  <cellXfs count="33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5" xfId="0" applyNumberFormat="1" applyFont="1" applyBorder="1"/>
    <xf numFmtId="2" fontId="3" fillId="0" borderId="6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10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5" fontId="3" fillId="0" borderId="0" xfId="0" quotePrefix="1" applyNumberFormat="1" applyFont="1"/>
    <xf numFmtId="0" fontId="6" fillId="0" borderId="0" xfId="0" applyFont="1" applyAlignment="1">
      <alignment horizontal="center"/>
    </xf>
    <xf numFmtId="2" fontId="10" fillId="0" borderId="7" xfId="0" applyNumberFormat="1" applyFont="1" applyFill="1" applyBorder="1"/>
    <xf numFmtId="0" fontId="10" fillId="0" borderId="0" xfId="0" applyFont="1" applyFill="1"/>
    <xf numFmtId="2" fontId="10" fillId="0" borderId="3" xfId="0" applyNumberFormat="1" applyFont="1" applyFill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2" fontId="3" fillId="0" borderId="13" xfId="0" applyNumberFormat="1" applyFont="1" applyBorder="1"/>
    <xf numFmtId="2" fontId="10" fillId="0" borderId="4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165" fontId="1" fillId="0" borderId="0" xfId="0" quotePrefix="1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quotePrefix="1" applyFont="1"/>
    <xf numFmtId="165" fontId="1" fillId="0" borderId="0" xfId="0" applyNumberFormat="1" applyFont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'Llançament per sobre de 45º'!$D$2</c:f>
              <c:strCache>
                <c:ptCount val="1"/>
                <c:pt idx="0">
                  <c:v>y(m)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7.0496281714785697E-2"/>
                  <c:y val="0.44625218722659665"/>
                </c:manualLayout>
              </c:layout>
              <c:numFmt formatCode="General" sourceLinked="0"/>
            </c:trendlineLbl>
          </c:trendline>
          <c:xVal>
            <c:numRef>
              <c:f>'Llançament per sobre de 45º'!$C$3:$C$12</c:f>
              <c:numCache>
                <c:formatCode>0.00</c:formatCode>
                <c:ptCount val="1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</c:numCache>
            </c:numRef>
          </c:xVal>
          <c:yVal>
            <c:numRef>
              <c:f>'Llançament per sobre de 45º'!$D$3:$D$12</c:f>
              <c:numCache>
                <c:formatCode>0.00</c:formatCode>
                <c:ptCount val="10"/>
                <c:pt idx="0">
                  <c:v>0.8</c:v>
                </c:pt>
                <c:pt idx="1">
                  <c:v>1.24</c:v>
                </c:pt>
                <c:pt idx="2">
                  <c:v>1.48</c:v>
                </c:pt>
                <c:pt idx="3">
                  <c:v>1.8</c:v>
                </c:pt>
                <c:pt idx="4">
                  <c:v>1.96</c:v>
                </c:pt>
                <c:pt idx="5">
                  <c:v>2.08</c:v>
                </c:pt>
                <c:pt idx="6">
                  <c:v>2.08</c:v>
                </c:pt>
                <c:pt idx="7">
                  <c:v>2.04</c:v>
                </c:pt>
                <c:pt idx="8">
                  <c:v>2</c:v>
                </c:pt>
                <c:pt idx="9">
                  <c:v>1.88</c:v>
                </c:pt>
              </c:numCache>
            </c:numRef>
          </c:yVal>
        </c:ser>
        <c:axId val="56092928"/>
        <c:axId val="66855296"/>
      </c:scatterChart>
      <c:valAx>
        <c:axId val="5609292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x(m)</a:t>
                </a:r>
              </a:p>
            </c:rich>
          </c:tx>
          <c:layout/>
        </c:title>
        <c:numFmt formatCode="0.00" sourceLinked="1"/>
        <c:tickLblPos val="nextTo"/>
        <c:crossAx val="66855296"/>
        <c:crosses val="autoZero"/>
        <c:crossBetween val="midCat"/>
      </c:valAx>
      <c:valAx>
        <c:axId val="66855296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y</a:t>
                </a:r>
                <a:r>
                  <a:rPr lang="es-ES" baseline="0"/>
                  <a:t> </a:t>
                </a:r>
                <a:r>
                  <a:rPr lang="es-ES"/>
                  <a:t>(m)</a:t>
                </a:r>
              </a:p>
            </c:rich>
          </c:tx>
          <c:layout/>
        </c:title>
        <c:numFmt formatCode="0.00" sourceLinked="1"/>
        <c:tickLblPos val="nextTo"/>
        <c:crossAx val="56092928"/>
        <c:crosses val="autoZero"/>
        <c:crossBetween val="midCat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7.4392700912386006E-2"/>
                  <c:y val="0.47903810442667"/>
                </c:manualLayout>
              </c:layout>
              <c:numFmt formatCode="General" sourceLinked="0"/>
            </c:trendlineLbl>
          </c:trendline>
          <c:xVal>
            <c:numRef>
              <c:f>'Llançament per sobre de 45º'!$B$3:$B$12</c:f>
              <c:numCache>
                <c:formatCode>0.00</c:formatCode>
                <c:ptCount val="10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0.23333333333333334</c:v>
                </c:pt>
                <c:pt idx="4">
                  <c:v>0.3</c:v>
                </c:pt>
                <c:pt idx="5">
                  <c:v>0.4</c:v>
                </c:pt>
                <c:pt idx="6">
                  <c:v>0.46666666666666667</c:v>
                </c:pt>
                <c:pt idx="7">
                  <c:v>0.56666666666666665</c:v>
                </c:pt>
                <c:pt idx="8">
                  <c:v>0.6333333333333333</c:v>
                </c:pt>
                <c:pt idx="9">
                  <c:v>0.73333333333333328</c:v>
                </c:pt>
              </c:numCache>
            </c:numRef>
          </c:xVal>
          <c:yVal>
            <c:numRef>
              <c:f>'Llançament per sobre de 45º'!$C$3:$C$12</c:f>
              <c:numCache>
                <c:formatCode>0.00</c:formatCode>
                <c:ptCount val="1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</c:numCache>
            </c:numRef>
          </c:yVal>
        </c:ser>
        <c:axId val="66888448"/>
        <c:axId val="66890368"/>
      </c:scatterChart>
      <c:valAx>
        <c:axId val="6688844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t(s)</a:t>
                </a:r>
              </a:p>
            </c:rich>
          </c:tx>
          <c:layout/>
        </c:title>
        <c:numFmt formatCode="0.00" sourceLinked="1"/>
        <c:tickLblPos val="nextTo"/>
        <c:crossAx val="66890368"/>
        <c:crosses val="autoZero"/>
        <c:crossBetween val="midCat"/>
      </c:valAx>
      <c:valAx>
        <c:axId val="66890368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x(m)</a:t>
                </a:r>
              </a:p>
            </c:rich>
          </c:tx>
          <c:layout/>
        </c:title>
        <c:numFmt formatCode="0.00" sourceLinked="1"/>
        <c:tickLblPos val="nextTo"/>
        <c:crossAx val="66888448"/>
        <c:crosses val="autoZero"/>
        <c:crossBetween val="midCat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5.6310730942804831E-2"/>
                  <c:y val="0.40783350900035131"/>
                </c:manualLayout>
              </c:layout>
              <c:numFmt formatCode="General" sourceLinked="0"/>
            </c:trendlineLbl>
          </c:trendline>
          <c:xVal>
            <c:numRef>
              <c:f>'Llançament per sobre de 45º'!$B$3:$B$12</c:f>
              <c:numCache>
                <c:formatCode>0.00</c:formatCode>
                <c:ptCount val="10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0.23333333333333334</c:v>
                </c:pt>
                <c:pt idx="4">
                  <c:v>0.3</c:v>
                </c:pt>
                <c:pt idx="5">
                  <c:v>0.4</c:v>
                </c:pt>
                <c:pt idx="6">
                  <c:v>0.46666666666666667</c:v>
                </c:pt>
                <c:pt idx="7">
                  <c:v>0.56666666666666665</c:v>
                </c:pt>
                <c:pt idx="8">
                  <c:v>0.6333333333333333</c:v>
                </c:pt>
                <c:pt idx="9">
                  <c:v>0.73333333333333328</c:v>
                </c:pt>
              </c:numCache>
            </c:numRef>
          </c:xVal>
          <c:yVal>
            <c:numRef>
              <c:f>'Llançament per sobre de 45º'!$D$3:$D$12</c:f>
              <c:numCache>
                <c:formatCode>0.00</c:formatCode>
                <c:ptCount val="10"/>
                <c:pt idx="0">
                  <c:v>0.8</c:v>
                </c:pt>
                <c:pt idx="1">
                  <c:v>1.24</c:v>
                </c:pt>
                <c:pt idx="2">
                  <c:v>1.48</c:v>
                </c:pt>
                <c:pt idx="3">
                  <c:v>1.8</c:v>
                </c:pt>
                <c:pt idx="4">
                  <c:v>1.96</c:v>
                </c:pt>
                <c:pt idx="5">
                  <c:v>2.08</c:v>
                </c:pt>
                <c:pt idx="6">
                  <c:v>2.08</c:v>
                </c:pt>
                <c:pt idx="7">
                  <c:v>2.04</c:v>
                </c:pt>
                <c:pt idx="8">
                  <c:v>2</c:v>
                </c:pt>
                <c:pt idx="9">
                  <c:v>1.88</c:v>
                </c:pt>
              </c:numCache>
            </c:numRef>
          </c:yVal>
        </c:ser>
        <c:axId val="67771392"/>
        <c:axId val="67781760"/>
      </c:scatterChart>
      <c:valAx>
        <c:axId val="6777139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t(s)</a:t>
                </a:r>
              </a:p>
            </c:rich>
          </c:tx>
          <c:layout/>
        </c:title>
        <c:numFmt formatCode="0.00" sourceLinked="1"/>
        <c:tickLblPos val="nextTo"/>
        <c:crossAx val="67781760"/>
        <c:crosses val="autoZero"/>
        <c:crossBetween val="midCat"/>
      </c:valAx>
      <c:valAx>
        <c:axId val="67781760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y (m)</a:t>
                </a:r>
              </a:p>
            </c:rich>
          </c:tx>
          <c:layout/>
        </c:title>
        <c:numFmt formatCode="0.00" sourceLinked="1"/>
        <c:tickLblPos val="nextTo"/>
        <c:crossAx val="67771392"/>
        <c:crosses val="autoZero"/>
        <c:crossBetween val="midCat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'Llançament per sota de 45º'!$D$2</c:f>
              <c:strCache>
                <c:ptCount val="1"/>
                <c:pt idx="0">
                  <c:v>y(m)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3858013511022996"/>
                  <c:y val="7.5798035127032093E-2"/>
                </c:manualLayout>
              </c:layout>
              <c:numFmt formatCode="General" sourceLinked="0"/>
            </c:trendlineLbl>
          </c:trendline>
          <c:xVal>
            <c:numRef>
              <c:f>'Llançament per sota de 45º'!$C$3:$C$13</c:f>
              <c:numCache>
                <c:formatCode>0.00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'Llançament per sota de 45º'!$D$3:$D$13</c:f>
              <c:numCache>
                <c:formatCode>0.00</c:formatCode>
                <c:ptCount val="11"/>
                <c:pt idx="0">
                  <c:v>1.7</c:v>
                </c:pt>
                <c:pt idx="1">
                  <c:v>2.2999999999999998</c:v>
                </c:pt>
                <c:pt idx="2">
                  <c:v>2.7</c:v>
                </c:pt>
                <c:pt idx="3">
                  <c:v>3.2</c:v>
                </c:pt>
                <c:pt idx="4">
                  <c:v>3.6</c:v>
                </c:pt>
                <c:pt idx="5">
                  <c:v>3.7</c:v>
                </c:pt>
                <c:pt idx="6">
                  <c:v>3.5</c:v>
                </c:pt>
                <c:pt idx="7">
                  <c:v>3.2</c:v>
                </c:pt>
                <c:pt idx="8">
                  <c:v>3</c:v>
                </c:pt>
                <c:pt idx="9">
                  <c:v>2.6</c:v>
                </c:pt>
                <c:pt idx="10">
                  <c:v>2</c:v>
                </c:pt>
              </c:numCache>
            </c:numRef>
          </c:yVal>
        </c:ser>
        <c:axId val="66959232"/>
        <c:axId val="66969600"/>
      </c:scatterChart>
      <c:valAx>
        <c:axId val="6695923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x(m)</a:t>
                </a:r>
              </a:p>
            </c:rich>
          </c:tx>
          <c:layout/>
        </c:title>
        <c:numFmt formatCode="0.00" sourceLinked="1"/>
        <c:tickLblPos val="nextTo"/>
        <c:crossAx val="66969600"/>
        <c:crosses val="autoZero"/>
        <c:crossBetween val="midCat"/>
      </c:valAx>
      <c:valAx>
        <c:axId val="66969600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y</a:t>
                </a:r>
                <a:r>
                  <a:rPr lang="es-ES" baseline="0"/>
                  <a:t> </a:t>
                </a:r>
                <a:r>
                  <a:rPr lang="es-ES"/>
                  <a:t>(m)</a:t>
                </a:r>
              </a:p>
            </c:rich>
          </c:tx>
          <c:layout/>
        </c:title>
        <c:numFmt formatCode="0.00" sourceLinked="1"/>
        <c:tickLblPos val="nextTo"/>
        <c:crossAx val="66959232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389298685294134"/>
                  <c:y val="0.49455499880696729"/>
                </c:manualLayout>
              </c:layout>
              <c:numFmt formatCode="General" sourceLinked="0"/>
            </c:trendlineLbl>
          </c:trendline>
          <c:xVal>
            <c:numRef>
              <c:f>'Llançament per sota de 45º'!$B$3:$B$13</c:f>
              <c:numCache>
                <c:formatCode>0.00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0.36666666666666664</c:v>
                </c:pt>
                <c:pt idx="5">
                  <c:v>0.46666666666666667</c:v>
                </c:pt>
                <c:pt idx="6">
                  <c:v>0.53333333333333333</c:v>
                </c:pt>
                <c:pt idx="7">
                  <c:v>0.6333333333333333</c:v>
                </c:pt>
                <c:pt idx="8">
                  <c:v>0.7</c:v>
                </c:pt>
                <c:pt idx="9">
                  <c:v>0.8</c:v>
                </c:pt>
                <c:pt idx="10">
                  <c:v>0.8666666666666667</c:v>
                </c:pt>
              </c:numCache>
            </c:numRef>
          </c:xVal>
          <c:yVal>
            <c:numRef>
              <c:f>'Llançament per sota de 45º'!$C$3:$C$13</c:f>
              <c:numCache>
                <c:formatCode>0.00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yVal>
        </c:ser>
        <c:axId val="67838336"/>
        <c:axId val="67840256"/>
      </c:scatterChart>
      <c:valAx>
        <c:axId val="6783833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t(s)</a:t>
                </a:r>
              </a:p>
            </c:rich>
          </c:tx>
          <c:layout/>
        </c:title>
        <c:numFmt formatCode="0.00" sourceLinked="1"/>
        <c:tickLblPos val="nextTo"/>
        <c:crossAx val="67840256"/>
        <c:crosses val="autoZero"/>
        <c:crossBetween val="midCat"/>
      </c:valAx>
      <c:valAx>
        <c:axId val="67840256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x(m)</a:t>
                </a:r>
              </a:p>
            </c:rich>
          </c:tx>
          <c:layout/>
        </c:title>
        <c:numFmt formatCode="0.00" sourceLinked="1"/>
        <c:tickLblPos val="nextTo"/>
        <c:crossAx val="67838336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9359907349710792"/>
                  <c:y val="8.9524872383078241E-2"/>
                </c:manualLayout>
              </c:layout>
              <c:numFmt formatCode="General" sourceLinked="0"/>
            </c:trendlineLbl>
          </c:trendline>
          <c:xVal>
            <c:numRef>
              <c:f>'Llançament per sota de 45º'!$B$3:$B$13</c:f>
              <c:numCache>
                <c:formatCode>0.00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0.36666666666666664</c:v>
                </c:pt>
                <c:pt idx="5">
                  <c:v>0.46666666666666667</c:v>
                </c:pt>
                <c:pt idx="6">
                  <c:v>0.53333333333333333</c:v>
                </c:pt>
                <c:pt idx="7">
                  <c:v>0.6333333333333333</c:v>
                </c:pt>
                <c:pt idx="8">
                  <c:v>0.7</c:v>
                </c:pt>
                <c:pt idx="9">
                  <c:v>0.8</c:v>
                </c:pt>
                <c:pt idx="10">
                  <c:v>0.8666666666666667</c:v>
                </c:pt>
              </c:numCache>
            </c:numRef>
          </c:xVal>
          <c:yVal>
            <c:numRef>
              <c:f>'Llançament per sota de 45º'!$D$3:$D$13</c:f>
              <c:numCache>
                <c:formatCode>0.00</c:formatCode>
                <c:ptCount val="11"/>
                <c:pt idx="0">
                  <c:v>1.7</c:v>
                </c:pt>
                <c:pt idx="1">
                  <c:v>2.2999999999999998</c:v>
                </c:pt>
                <c:pt idx="2">
                  <c:v>2.7</c:v>
                </c:pt>
                <c:pt idx="3">
                  <c:v>3.2</c:v>
                </c:pt>
                <c:pt idx="4">
                  <c:v>3.6</c:v>
                </c:pt>
                <c:pt idx="5">
                  <c:v>3.7</c:v>
                </c:pt>
                <c:pt idx="6">
                  <c:v>3.5</c:v>
                </c:pt>
                <c:pt idx="7">
                  <c:v>3.2</c:v>
                </c:pt>
                <c:pt idx="8">
                  <c:v>3</c:v>
                </c:pt>
                <c:pt idx="9">
                  <c:v>2.6</c:v>
                </c:pt>
                <c:pt idx="10">
                  <c:v>2</c:v>
                </c:pt>
              </c:numCache>
            </c:numRef>
          </c:yVal>
        </c:ser>
        <c:axId val="67889792"/>
        <c:axId val="67891968"/>
      </c:scatterChart>
      <c:valAx>
        <c:axId val="6788979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t(s)</a:t>
                </a:r>
              </a:p>
            </c:rich>
          </c:tx>
          <c:layout/>
        </c:title>
        <c:numFmt formatCode="0.00" sourceLinked="1"/>
        <c:tickLblPos val="nextTo"/>
        <c:crossAx val="67891968"/>
        <c:crosses val="autoZero"/>
        <c:crossBetween val="midCat"/>
      </c:valAx>
      <c:valAx>
        <c:axId val="67891968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y (m)</a:t>
                </a:r>
              </a:p>
            </c:rich>
          </c:tx>
          <c:layout/>
        </c:title>
        <c:numFmt formatCode="0.00" sourceLinked="1"/>
        <c:tickLblPos val="nextTo"/>
        <c:crossAx val="67889792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19050</xdr:rowOff>
    </xdr:from>
    <xdr:to>
      <xdr:col>4</xdr:col>
      <xdr:colOff>771525</xdr:colOff>
      <xdr:row>29</xdr:row>
      <xdr:rowOff>142875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800100</xdr:colOff>
      <xdr:row>17</xdr:row>
      <xdr:rowOff>47625</xdr:rowOff>
    </xdr:from>
    <xdr:to>
      <xdr:col>17</xdr:col>
      <xdr:colOff>352425</xdr:colOff>
      <xdr:row>29</xdr:row>
      <xdr:rowOff>171450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17</xdr:row>
      <xdr:rowOff>47625</xdr:rowOff>
    </xdr:from>
    <xdr:to>
      <xdr:col>9</xdr:col>
      <xdr:colOff>733425</xdr:colOff>
      <xdr:row>29</xdr:row>
      <xdr:rowOff>180975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19050</xdr:rowOff>
    </xdr:from>
    <xdr:to>
      <xdr:col>4</xdr:col>
      <xdr:colOff>771525</xdr:colOff>
      <xdr:row>30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800100</xdr:colOff>
      <xdr:row>18</xdr:row>
      <xdr:rowOff>47625</xdr:rowOff>
    </xdr:from>
    <xdr:to>
      <xdr:col>17</xdr:col>
      <xdr:colOff>352425</xdr:colOff>
      <xdr:row>30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18</xdr:row>
      <xdr:rowOff>47625</xdr:rowOff>
    </xdr:from>
    <xdr:to>
      <xdr:col>9</xdr:col>
      <xdr:colOff>733425</xdr:colOff>
      <xdr:row>30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6"/>
  <sheetViews>
    <sheetView tabSelected="1" workbookViewId="0">
      <selection sqref="A1:D1"/>
    </sheetView>
  </sheetViews>
  <sheetFormatPr baseColWidth="10" defaultColWidth="11" defaultRowHeight="15"/>
  <cols>
    <col min="1" max="4" width="10.625" style="1" customWidth="1"/>
    <col min="5" max="12" width="11" style="1"/>
    <col min="13" max="13" width="7.25" style="1" customWidth="1"/>
    <col min="14" max="14" width="3.75" style="1" customWidth="1"/>
    <col min="15" max="15" width="7.25" style="1" customWidth="1"/>
    <col min="16" max="16" width="3.75" style="1" customWidth="1"/>
    <col min="17" max="17" width="7.25" style="1" customWidth="1"/>
    <col min="18" max="19" width="11" style="1"/>
    <col min="20" max="20" width="7.25" style="1" customWidth="1"/>
    <col min="21" max="21" width="3.75" style="1" customWidth="1"/>
    <col min="22" max="22" width="7.25" style="1" customWidth="1"/>
    <col min="23" max="23" width="3.75" style="1" customWidth="1"/>
    <col min="24" max="24" width="7.25" style="1" customWidth="1"/>
    <col min="25" max="26" width="11" style="1"/>
    <col min="27" max="27" width="7.25" style="1" customWidth="1"/>
    <col min="28" max="28" width="3.75" style="1" customWidth="1"/>
    <col min="29" max="29" width="7.25" style="1" customWidth="1"/>
    <col min="30" max="30" width="3.75" style="1" customWidth="1"/>
    <col min="31" max="31" width="7.25" style="1" customWidth="1"/>
    <col min="32" max="16384" width="11" style="1"/>
  </cols>
  <sheetData>
    <row r="1" spans="1:31" ht="16.5" thickTop="1" thickBot="1">
      <c r="A1" s="27" t="s">
        <v>4</v>
      </c>
      <c r="B1" s="27"/>
      <c r="C1" s="27"/>
      <c r="D1" s="27"/>
      <c r="E1" s="27" t="s">
        <v>7</v>
      </c>
      <c r="F1" s="27"/>
      <c r="G1" s="27" t="s">
        <v>8</v>
      </c>
      <c r="H1" s="27"/>
      <c r="I1" s="27"/>
      <c r="J1" s="27"/>
      <c r="L1" s="1" t="s">
        <v>11</v>
      </c>
    </row>
    <row r="2" spans="1:31" ht="16.5" thickTop="1" thickBot="1">
      <c r="A2" s="3" t="s">
        <v>0</v>
      </c>
      <c r="B2" s="4" t="s">
        <v>1</v>
      </c>
      <c r="C2" s="4" t="s">
        <v>2</v>
      </c>
      <c r="D2" s="5" t="s">
        <v>3</v>
      </c>
      <c r="E2" s="3" t="s">
        <v>2</v>
      </c>
      <c r="F2" s="5" t="s">
        <v>3</v>
      </c>
      <c r="G2" s="3" t="s">
        <v>9</v>
      </c>
      <c r="H2" s="4" t="s">
        <v>10</v>
      </c>
      <c r="I2" s="4" t="s">
        <v>5</v>
      </c>
      <c r="J2" s="5" t="s">
        <v>6</v>
      </c>
    </row>
    <row r="3" spans="1:31" ht="18.75" thickTop="1">
      <c r="A3" s="12">
        <v>34</v>
      </c>
      <c r="B3" s="13">
        <f>(A3-A$3)/30</f>
        <v>0</v>
      </c>
      <c r="C3" s="13">
        <v>1</v>
      </c>
      <c r="D3" s="14">
        <v>0.8</v>
      </c>
      <c r="E3" s="12">
        <f>6.0851*B3+1.0999</f>
        <v>1.0999000000000001</v>
      </c>
      <c r="F3" s="14">
        <f>-5.1368*B3^2+5.0665*B3+0.8727</f>
        <v>0.87270000000000003</v>
      </c>
      <c r="G3" s="12">
        <f>ABS(C3-E3)</f>
        <v>9.99000000000001E-2</v>
      </c>
      <c r="H3" s="13">
        <f t="shared" ref="H3:H12" si="0">ABS(D3-F3)</f>
        <v>7.2699999999999987E-2</v>
      </c>
      <c r="I3" s="21">
        <f>G3/C3*100</f>
        <v>9.9900000000000091</v>
      </c>
      <c r="J3" s="14">
        <f>H3/D3*100</f>
        <v>9.0874999999999986</v>
      </c>
      <c r="L3" s="15" t="s">
        <v>16</v>
      </c>
      <c r="M3" s="2">
        <v>6.0850999999999997</v>
      </c>
      <c r="N3" s="18" t="s">
        <v>23</v>
      </c>
      <c r="O3" s="2">
        <f>M3*$J$13/100</f>
        <v>0.60790149000000049</v>
      </c>
      <c r="Q3" s="1" t="s">
        <v>12</v>
      </c>
    </row>
    <row r="4" spans="1:31" ht="18">
      <c r="A4" s="6">
        <v>36</v>
      </c>
      <c r="B4" s="7">
        <f t="shared" ref="B4:B12" si="1">(A4-A$3)/30</f>
        <v>6.6666666666666666E-2</v>
      </c>
      <c r="C4" s="7">
        <v>1.5</v>
      </c>
      <c r="D4" s="8">
        <v>1.24</v>
      </c>
      <c r="E4" s="6">
        <f t="shared" ref="E4:E12" si="2">6.0851*B4+1.0999</f>
        <v>1.5055733333333334</v>
      </c>
      <c r="F4" s="8">
        <f t="shared" ref="F4:F12" si="3">-5.1368*B4^2+5.0665*B4+0.8727</f>
        <v>1.1876364444444445</v>
      </c>
      <c r="G4" s="6">
        <f t="shared" ref="G4:G12" si="4">ABS(C4-E4)</f>
        <v>5.5733333333334301E-3</v>
      </c>
      <c r="H4" s="7">
        <f t="shared" si="0"/>
        <v>5.2363555555555497E-2</v>
      </c>
      <c r="I4" s="7">
        <f t="shared" ref="I4:I12" si="5">G4/C4*100</f>
        <v>0.37155555555556197</v>
      </c>
      <c r="J4" s="19">
        <f>H4/D4*100</f>
        <v>4.2228673835125399</v>
      </c>
      <c r="L4" s="15" t="s">
        <v>17</v>
      </c>
      <c r="M4" s="2">
        <v>5.0664999999999996</v>
      </c>
      <c r="N4" s="18" t="s">
        <v>23</v>
      </c>
      <c r="O4" s="2">
        <f t="shared" ref="O4:O7" si="6">M4*$J$13/100</f>
        <v>0.50614335000000044</v>
      </c>
      <c r="Q4" s="1" t="s">
        <v>12</v>
      </c>
    </row>
    <row r="5" spans="1:31" ht="18">
      <c r="A5" s="6">
        <v>38</v>
      </c>
      <c r="B5" s="7">
        <f t="shared" si="1"/>
        <v>0.13333333333333333</v>
      </c>
      <c r="C5" s="7">
        <v>2</v>
      </c>
      <c r="D5" s="8">
        <v>1.48</v>
      </c>
      <c r="E5" s="6">
        <f t="shared" si="2"/>
        <v>1.9112466666666668</v>
      </c>
      <c r="F5" s="8">
        <f t="shared" si="3"/>
        <v>1.4569124444444443</v>
      </c>
      <c r="G5" s="6">
        <f t="shared" si="4"/>
        <v>8.875333333333324E-2</v>
      </c>
      <c r="H5" s="7">
        <f t="shared" si="0"/>
        <v>2.3087555555555639E-2</v>
      </c>
      <c r="I5" s="7">
        <f t="shared" si="5"/>
        <v>4.4376666666666615</v>
      </c>
      <c r="J5" s="8">
        <f>H5/D5*100</f>
        <v>1.5599699699699756</v>
      </c>
      <c r="L5" s="15" t="s">
        <v>18</v>
      </c>
      <c r="M5" s="2">
        <f>SQRT(M3^2+M4^2)</f>
        <v>7.9181982963297903</v>
      </c>
      <c r="N5" s="18" t="s">
        <v>23</v>
      </c>
      <c r="O5" s="2">
        <f t="shared" si="6"/>
        <v>0.79102800980334675</v>
      </c>
      <c r="Q5" s="1" t="s">
        <v>12</v>
      </c>
    </row>
    <row r="6" spans="1:31">
      <c r="A6" s="6">
        <v>41</v>
      </c>
      <c r="B6" s="7">
        <f t="shared" si="1"/>
        <v>0.23333333333333334</v>
      </c>
      <c r="C6" s="7">
        <v>2.5</v>
      </c>
      <c r="D6" s="8">
        <v>1.8</v>
      </c>
      <c r="E6" s="6">
        <f t="shared" si="2"/>
        <v>2.5197566666666669</v>
      </c>
      <c r="F6" s="8">
        <f t="shared" si="3"/>
        <v>1.7752131111111109</v>
      </c>
      <c r="G6" s="6">
        <f t="shared" si="4"/>
        <v>1.9756666666666867E-2</v>
      </c>
      <c r="H6" s="7">
        <f t="shared" si="0"/>
        <v>2.4786888888889136E-2</v>
      </c>
      <c r="I6" s="7">
        <f t="shared" si="5"/>
        <v>0.79026666666667467</v>
      </c>
      <c r="J6" s="8">
        <f t="shared" ref="J6:J12" si="7">H6/D6*100</f>
        <v>1.377049382716063</v>
      </c>
      <c r="L6" s="16" t="s">
        <v>14</v>
      </c>
      <c r="M6" s="2">
        <f>180*ATAN(M4/M3)/PI()</f>
        <v>39.781019637629726</v>
      </c>
      <c r="N6" s="18" t="s">
        <v>23</v>
      </c>
      <c r="O6" s="2">
        <f t="shared" si="6"/>
        <v>3.9741238617992134</v>
      </c>
      <c r="Q6" s="1" t="s">
        <v>15</v>
      </c>
    </row>
    <row r="7" spans="1:31" ht="17.25">
      <c r="A7" s="6">
        <v>43</v>
      </c>
      <c r="B7" s="7">
        <f t="shared" si="1"/>
        <v>0.3</v>
      </c>
      <c r="C7" s="7">
        <v>3</v>
      </c>
      <c r="D7" s="8">
        <v>1.96</v>
      </c>
      <c r="E7" s="6">
        <f t="shared" si="2"/>
        <v>2.92543</v>
      </c>
      <c r="F7" s="8">
        <f t="shared" si="3"/>
        <v>1.9303379999999999</v>
      </c>
      <c r="G7" s="6">
        <f t="shared" si="4"/>
        <v>7.4570000000000025E-2</v>
      </c>
      <c r="H7" s="7">
        <f t="shared" si="0"/>
        <v>2.9662000000000077E-2</v>
      </c>
      <c r="I7" s="7">
        <f t="shared" si="5"/>
        <v>2.4856666666666678</v>
      </c>
      <c r="J7" s="8">
        <f t="shared" si="7"/>
        <v>1.5133673469387794</v>
      </c>
      <c r="L7" s="15" t="s">
        <v>13</v>
      </c>
      <c r="M7" s="1">
        <f>2*5.1368</f>
        <v>10.2736</v>
      </c>
      <c r="N7" s="18" t="s">
        <v>23</v>
      </c>
      <c r="O7" s="2">
        <f t="shared" si="6"/>
        <v>1.026332640000001</v>
      </c>
      <c r="Q7" s="1" t="s">
        <v>24</v>
      </c>
    </row>
    <row r="8" spans="1:31">
      <c r="A8" s="6">
        <v>46</v>
      </c>
      <c r="B8" s="7">
        <f t="shared" si="1"/>
        <v>0.4</v>
      </c>
      <c r="C8" s="7">
        <v>3.5</v>
      </c>
      <c r="D8" s="8">
        <v>2.08</v>
      </c>
      <c r="E8" s="6">
        <f t="shared" si="2"/>
        <v>3.5339400000000003</v>
      </c>
      <c r="F8" s="8">
        <f t="shared" si="3"/>
        <v>2.0774119999999998</v>
      </c>
      <c r="G8" s="6">
        <f t="shared" si="4"/>
        <v>3.3940000000000303E-2</v>
      </c>
      <c r="H8" s="7">
        <f t="shared" si="0"/>
        <v>2.5880000000002568E-3</v>
      </c>
      <c r="I8" s="7">
        <f t="shared" si="5"/>
        <v>0.96971428571429441</v>
      </c>
      <c r="J8" s="19">
        <f t="shared" si="7"/>
        <v>0.12442307692308925</v>
      </c>
    </row>
    <row r="9" spans="1:31">
      <c r="A9" s="6">
        <v>48</v>
      </c>
      <c r="B9" s="7">
        <f t="shared" si="1"/>
        <v>0.46666666666666667</v>
      </c>
      <c r="C9" s="7">
        <v>4</v>
      </c>
      <c r="D9" s="8">
        <v>2.08</v>
      </c>
      <c r="E9" s="6">
        <f t="shared" si="2"/>
        <v>3.939613333333333</v>
      </c>
      <c r="F9" s="8">
        <f t="shared" si="3"/>
        <v>2.1183857777777773</v>
      </c>
      <c r="G9" s="6">
        <f t="shared" si="4"/>
        <v>6.0386666666667033E-2</v>
      </c>
      <c r="H9" s="7">
        <f t="shared" si="0"/>
        <v>3.8385777777777186E-2</v>
      </c>
      <c r="I9" s="7">
        <f t="shared" si="5"/>
        <v>1.5096666666666758</v>
      </c>
      <c r="J9" s="8">
        <f t="shared" si="7"/>
        <v>1.8454700854700568</v>
      </c>
      <c r="L9" s="26" t="s">
        <v>27</v>
      </c>
      <c r="Z9" s="29" t="s">
        <v>32</v>
      </c>
    </row>
    <row r="10" spans="1:31">
      <c r="A10" s="6">
        <v>51</v>
      </c>
      <c r="B10" s="7">
        <f t="shared" si="1"/>
        <v>0.56666666666666665</v>
      </c>
      <c r="C10" s="7">
        <v>4.5</v>
      </c>
      <c r="D10" s="8">
        <v>2.04</v>
      </c>
      <c r="E10" s="6">
        <f t="shared" si="2"/>
        <v>4.5481233333333329</v>
      </c>
      <c r="F10" s="8">
        <f t="shared" si="3"/>
        <v>2.094233111111111</v>
      </c>
      <c r="G10" s="6">
        <f t="shared" si="4"/>
        <v>4.8123333333332852E-2</v>
      </c>
      <c r="H10" s="7">
        <f t="shared" si="0"/>
        <v>5.4233111111110954E-2</v>
      </c>
      <c r="I10" s="7">
        <f t="shared" si="5"/>
        <v>1.0694074074073967</v>
      </c>
      <c r="J10" s="8">
        <f t="shared" si="7"/>
        <v>2.6584858387799488</v>
      </c>
    </row>
    <row r="11" spans="1:31" ht="17.25">
      <c r="A11" s="6">
        <v>53</v>
      </c>
      <c r="B11" s="7">
        <f t="shared" si="1"/>
        <v>0.6333333333333333</v>
      </c>
      <c r="C11" s="7">
        <v>5</v>
      </c>
      <c r="D11" s="8">
        <v>2</v>
      </c>
      <c r="E11" s="6">
        <f t="shared" si="2"/>
        <v>4.9537966666666664</v>
      </c>
      <c r="F11" s="8">
        <f t="shared" si="3"/>
        <v>2.0210557777777773</v>
      </c>
      <c r="G11" s="6">
        <f t="shared" si="4"/>
        <v>4.6203333333333596E-2</v>
      </c>
      <c r="H11" s="7">
        <f t="shared" si="0"/>
        <v>2.105577777777734E-2</v>
      </c>
      <c r="I11" s="7">
        <f t="shared" si="5"/>
        <v>0.92406666666667203</v>
      </c>
      <c r="J11" s="8">
        <f t="shared" si="7"/>
        <v>1.052788888888867</v>
      </c>
      <c r="L11" s="15" t="s">
        <v>19</v>
      </c>
      <c r="M11" s="2">
        <f>T11/T12^2</f>
        <v>-0.13845573083024781</v>
      </c>
      <c r="N11" s="2" t="s">
        <v>21</v>
      </c>
      <c r="O11" s="2">
        <f>V11/T12-2*T11*V12/T12^2</f>
        <v>1.1371824334015506</v>
      </c>
      <c r="P11" s="28" t="s">
        <v>30</v>
      </c>
      <c r="Q11" s="2">
        <f>T11*V12^2/T12^2-V11*V12/T12+X11</f>
        <v>-0.21058598306999099</v>
      </c>
      <c r="S11" s="30" t="s">
        <v>19</v>
      </c>
      <c r="T11" s="1">
        <v>-5.1268000000000002</v>
      </c>
      <c r="U11" s="29" t="s">
        <v>28</v>
      </c>
      <c r="V11" s="1">
        <v>5.0664999999999996</v>
      </c>
      <c r="W11" s="29" t="s">
        <v>29</v>
      </c>
      <c r="X11" s="1">
        <v>0.87270000000000003</v>
      </c>
      <c r="Z11" s="15" t="s">
        <v>19</v>
      </c>
      <c r="AA11" s="32">
        <f>-M7/(2*M5^2*(COS(M6*PI()/180))^2)</f>
        <v>-0.13872579350253894</v>
      </c>
      <c r="AB11" s="2" t="s">
        <v>21</v>
      </c>
      <c r="AC11" s="32">
        <f>TAN(M6*PI()/180)</f>
        <v>0.83260751672117117</v>
      </c>
      <c r="AD11" s="28" t="s">
        <v>30</v>
      </c>
      <c r="AE11" s="2">
        <f>Q16</f>
        <v>-0.1328</v>
      </c>
    </row>
    <row r="12" spans="1:31" ht="15.75" thickBot="1">
      <c r="A12" s="9">
        <v>56</v>
      </c>
      <c r="B12" s="10">
        <f t="shared" si="1"/>
        <v>0.73333333333333328</v>
      </c>
      <c r="C12" s="10">
        <v>5.5</v>
      </c>
      <c r="D12" s="11">
        <v>1.88</v>
      </c>
      <c r="E12" s="9">
        <f t="shared" si="2"/>
        <v>5.5623066666666663</v>
      </c>
      <c r="F12" s="11">
        <f t="shared" si="3"/>
        <v>1.8256764444444444</v>
      </c>
      <c r="G12" s="9">
        <f t="shared" si="4"/>
        <v>6.2306666666666288E-2</v>
      </c>
      <c r="H12" s="10">
        <f t="shared" si="0"/>
        <v>5.4323555555555458E-2</v>
      </c>
      <c r="I12" s="10">
        <f t="shared" si="5"/>
        <v>1.1328484848484781</v>
      </c>
      <c r="J12" s="11">
        <f t="shared" si="7"/>
        <v>2.8895508274231627</v>
      </c>
      <c r="L12" s="15" t="s">
        <v>25</v>
      </c>
      <c r="M12" s="2">
        <f>(M11-M16)</f>
        <v>-5.7557308302478016E-3</v>
      </c>
      <c r="N12" s="2"/>
      <c r="O12" s="2">
        <f>(O11-O16)</f>
        <v>4.6582433401550549E-2</v>
      </c>
      <c r="P12" s="2"/>
      <c r="Q12" s="2">
        <f>(Q11-Q16)</f>
        <v>-7.7785983069990988E-2</v>
      </c>
      <c r="S12" s="30" t="s">
        <v>19</v>
      </c>
      <c r="T12" s="1">
        <v>6.0850999999999997</v>
      </c>
      <c r="U12" s="31" t="s">
        <v>30</v>
      </c>
      <c r="V12" s="1">
        <v>1.0999000000000001</v>
      </c>
      <c r="Z12" s="15" t="s">
        <v>25</v>
      </c>
      <c r="AA12" s="2">
        <f>(AA11-AA16)</f>
        <v>-6.0257935025389286E-3</v>
      </c>
      <c r="AB12" s="2"/>
      <c r="AC12" s="2">
        <f>(AC11-AC16)</f>
        <v>-0.25799248327882884</v>
      </c>
      <c r="AD12" s="2"/>
      <c r="AE12" s="2">
        <f>(AE11-AE16)</f>
        <v>0</v>
      </c>
    </row>
    <row r="13" spans="1:31" ht="16.5" thickTop="1" thickBot="1">
      <c r="H13" s="22"/>
      <c r="I13" s="23" t="s">
        <v>26</v>
      </c>
      <c r="J13" s="24">
        <f>MAX(I3:J12)</f>
        <v>9.9900000000000091</v>
      </c>
    </row>
    <row r="14" spans="1:31" ht="15.75" thickTop="1">
      <c r="L14" s="1" t="s">
        <v>22</v>
      </c>
      <c r="P14" s="20"/>
      <c r="Z14" s="1" t="s">
        <v>22</v>
      </c>
      <c r="AD14" s="20"/>
    </row>
    <row r="16" spans="1:31" ht="17.25">
      <c r="L16" s="15" t="s">
        <v>19</v>
      </c>
      <c r="M16" s="2">
        <v>-0.13270000000000001</v>
      </c>
      <c r="N16" s="2" t="s">
        <v>21</v>
      </c>
      <c r="O16" s="2">
        <v>1.0906</v>
      </c>
      <c r="P16" s="28" t="s">
        <v>20</v>
      </c>
      <c r="Q16" s="2">
        <v>-0.1328</v>
      </c>
      <c r="Z16" s="15" t="s">
        <v>19</v>
      </c>
      <c r="AA16" s="2">
        <f>M16</f>
        <v>-0.13270000000000001</v>
      </c>
      <c r="AB16" s="2" t="s">
        <v>21</v>
      </c>
      <c r="AC16" s="2">
        <f>O16</f>
        <v>1.0906</v>
      </c>
      <c r="AD16" s="28" t="s">
        <v>20</v>
      </c>
      <c r="AE16" s="2">
        <f>Q16</f>
        <v>-0.1328</v>
      </c>
    </row>
  </sheetData>
  <mergeCells count="3">
    <mergeCell ref="A1:D1"/>
    <mergeCell ref="E1:F1"/>
    <mergeCell ref="G1:J1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6"/>
  <sheetViews>
    <sheetView workbookViewId="0">
      <selection sqref="A1:D1"/>
    </sheetView>
  </sheetViews>
  <sheetFormatPr baseColWidth="10" defaultColWidth="11" defaultRowHeight="15"/>
  <cols>
    <col min="1" max="4" width="10.625" style="1" customWidth="1"/>
    <col min="5" max="12" width="11" style="1"/>
    <col min="13" max="13" width="7.25" style="1" customWidth="1"/>
    <col min="14" max="14" width="3.75" style="1" customWidth="1"/>
    <col min="15" max="15" width="6.25" style="1" customWidth="1"/>
    <col min="16" max="16" width="3.75" style="1" customWidth="1"/>
    <col min="17" max="17" width="7.25" style="1" customWidth="1"/>
    <col min="18" max="19" width="11" style="1"/>
    <col min="20" max="20" width="7.25" style="1" customWidth="1"/>
    <col min="21" max="21" width="4" style="1" customWidth="1"/>
    <col min="22" max="22" width="7.25" style="1" customWidth="1"/>
    <col min="23" max="23" width="3.75" style="1" customWidth="1"/>
    <col min="24" max="24" width="7.25" style="1" customWidth="1"/>
    <col min="25" max="26" width="11" style="1"/>
    <col min="27" max="27" width="7.25" style="1" customWidth="1"/>
    <col min="28" max="28" width="3.75" style="1" customWidth="1"/>
    <col min="29" max="29" width="7.25" style="1" customWidth="1"/>
    <col min="30" max="30" width="3.75" style="1" customWidth="1"/>
    <col min="31" max="31" width="7.25" style="1" customWidth="1"/>
    <col min="32" max="16384" width="11" style="1"/>
  </cols>
  <sheetData>
    <row r="1" spans="1:31" ht="16.5" thickTop="1" thickBot="1">
      <c r="A1" s="27" t="s">
        <v>4</v>
      </c>
      <c r="B1" s="27"/>
      <c r="C1" s="27"/>
      <c r="D1" s="27"/>
      <c r="E1" s="27" t="s">
        <v>7</v>
      </c>
      <c r="F1" s="27"/>
      <c r="G1" s="27" t="s">
        <v>8</v>
      </c>
      <c r="H1" s="27"/>
      <c r="I1" s="27"/>
      <c r="J1" s="27"/>
      <c r="L1" s="1" t="s">
        <v>11</v>
      </c>
    </row>
    <row r="2" spans="1:31" ht="16.5" thickTop="1" thickBot="1">
      <c r="A2" s="3" t="s">
        <v>0</v>
      </c>
      <c r="B2" s="4" t="s">
        <v>1</v>
      </c>
      <c r="C2" s="4" t="s">
        <v>2</v>
      </c>
      <c r="D2" s="5" t="s">
        <v>3</v>
      </c>
      <c r="E2" s="3" t="s">
        <v>2</v>
      </c>
      <c r="F2" s="5" t="s">
        <v>3</v>
      </c>
      <c r="G2" s="3" t="s">
        <v>9</v>
      </c>
      <c r="H2" s="4" t="s">
        <v>10</v>
      </c>
      <c r="I2" s="4" t="s">
        <v>5</v>
      </c>
      <c r="J2" s="5" t="s">
        <v>6</v>
      </c>
    </row>
    <row r="3" spans="1:31" ht="18.75" thickTop="1">
      <c r="A3" s="12">
        <v>22</v>
      </c>
      <c r="B3" s="13">
        <f>(A3-A$3)/30</f>
        <v>0</v>
      </c>
      <c r="C3" s="13">
        <v>0</v>
      </c>
      <c r="D3" s="14">
        <v>1.7</v>
      </c>
      <c r="E3" s="12">
        <f t="shared" ref="E3:E12" si="0">11.521*B3-0.167</f>
        <v>-0.16700000000000001</v>
      </c>
      <c r="F3" s="14">
        <f t="shared" ref="F3:F12" si="1">-9.2153*B3^2+8.5208*B3+1.589</f>
        <v>1.589</v>
      </c>
      <c r="G3" s="12">
        <f>ABS(C3-E3)</f>
        <v>0.16700000000000001</v>
      </c>
      <c r="H3" s="13">
        <f t="shared" ref="H3:H13" si="2">ABS(D3-F3)</f>
        <v>0.11099999999999999</v>
      </c>
      <c r="I3" s="13">
        <f>0</f>
        <v>0</v>
      </c>
      <c r="J3" s="25">
        <f>H3/D3*100</f>
        <v>6.5294117647058822</v>
      </c>
      <c r="L3" s="15" t="s">
        <v>16</v>
      </c>
      <c r="M3" s="2">
        <v>11.521000000000001</v>
      </c>
      <c r="N3" s="18" t="s">
        <v>23</v>
      </c>
      <c r="O3" s="2">
        <f>M3*$J$14/100</f>
        <v>0.95815463259259048</v>
      </c>
      <c r="Q3" s="1" t="s">
        <v>12</v>
      </c>
    </row>
    <row r="4" spans="1:31" ht="18">
      <c r="A4" s="6">
        <v>25</v>
      </c>
      <c r="B4" s="7">
        <f t="shared" ref="B4:B13" si="3">(A4-A$3)/30</f>
        <v>0.1</v>
      </c>
      <c r="C4" s="7">
        <v>1</v>
      </c>
      <c r="D4" s="8">
        <v>2.2999999999999998</v>
      </c>
      <c r="E4" s="6">
        <f t="shared" si="0"/>
        <v>0.98510000000000009</v>
      </c>
      <c r="F4" s="8">
        <f t="shared" si="1"/>
        <v>2.3489269999999998</v>
      </c>
      <c r="G4" s="6">
        <f t="shared" ref="G4:G13" si="4">ABS(C4-E4)</f>
        <v>1.4899999999999913E-2</v>
      </c>
      <c r="H4" s="7">
        <f t="shared" si="2"/>
        <v>4.8926999999999943E-2</v>
      </c>
      <c r="I4" s="7">
        <f t="shared" ref="I4:J13" si="5">G4/C4*100</f>
        <v>1.4899999999999913</v>
      </c>
      <c r="J4" s="8">
        <f>H4/D4*100</f>
        <v>2.1272608695652151</v>
      </c>
      <c r="L4" s="15" t="s">
        <v>17</v>
      </c>
      <c r="M4" s="2">
        <v>8.5207999999999995</v>
      </c>
      <c r="N4" s="18" t="s">
        <v>23</v>
      </c>
      <c r="O4" s="2">
        <f t="shared" ref="O4:O7" si="6">M4*$J$14/100</f>
        <v>0.70864022162962792</v>
      </c>
      <c r="Q4" s="1" t="s">
        <v>12</v>
      </c>
    </row>
    <row r="5" spans="1:31" ht="18">
      <c r="A5" s="6">
        <v>28</v>
      </c>
      <c r="B5" s="7">
        <f t="shared" si="3"/>
        <v>0.2</v>
      </c>
      <c r="C5" s="7">
        <v>2</v>
      </c>
      <c r="D5" s="8">
        <v>2.7</v>
      </c>
      <c r="E5" s="6">
        <f t="shared" si="0"/>
        <v>2.1372000000000004</v>
      </c>
      <c r="F5" s="8">
        <f t="shared" si="1"/>
        <v>2.9245479999999997</v>
      </c>
      <c r="G5" s="6">
        <f t="shared" si="4"/>
        <v>0.13720000000000043</v>
      </c>
      <c r="H5" s="7">
        <f t="shared" si="2"/>
        <v>0.22454799999999953</v>
      </c>
      <c r="I5" s="7">
        <f t="shared" si="5"/>
        <v>6.8600000000000216</v>
      </c>
      <c r="J5" s="8">
        <f>H5/D5*100</f>
        <v>8.3165925925925741</v>
      </c>
      <c r="L5" s="15" t="s">
        <v>18</v>
      </c>
      <c r="M5" s="2">
        <f>SQRT(M3^2+M4^2)</f>
        <v>14.329601307782433</v>
      </c>
      <c r="N5" s="18" t="s">
        <v>23</v>
      </c>
      <c r="O5" s="2">
        <f t="shared" si="6"/>
        <v>1.1917345609110823</v>
      </c>
      <c r="Q5" s="1" t="s">
        <v>12</v>
      </c>
    </row>
    <row r="6" spans="1:31">
      <c r="A6" s="6">
        <v>30</v>
      </c>
      <c r="B6" s="7">
        <f t="shared" si="3"/>
        <v>0.26666666666666666</v>
      </c>
      <c r="C6" s="7">
        <v>3</v>
      </c>
      <c r="D6" s="8">
        <v>3.2</v>
      </c>
      <c r="E6" s="6">
        <f t="shared" si="0"/>
        <v>2.9052666666666669</v>
      </c>
      <c r="F6" s="8">
        <f t="shared" si="1"/>
        <v>3.2059031111111111</v>
      </c>
      <c r="G6" s="6">
        <f t="shared" si="4"/>
        <v>9.4733333333333114E-2</v>
      </c>
      <c r="H6" s="7">
        <f t="shared" si="2"/>
        <v>5.9031111111109702E-3</v>
      </c>
      <c r="I6" s="7">
        <f t="shared" si="5"/>
        <v>3.1577777777777705</v>
      </c>
      <c r="J6" s="8">
        <f t="shared" si="5"/>
        <v>0.18447222222221782</v>
      </c>
      <c r="L6" s="16" t="s">
        <v>14</v>
      </c>
      <c r="M6" s="2">
        <f>180*ATAN(M4/M3)/PI()</f>
        <v>36.486206294048358</v>
      </c>
      <c r="N6" s="18" t="s">
        <v>23</v>
      </c>
      <c r="O6" s="2">
        <f t="shared" si="6"/>
        <v>3.0344091299688709</v>
      </c>
      <c r="Q6" s="1" t="s">
        <v>15</v>
      </c>
    </row>
    <row r="7" spans="1:31" ht="17.25">
      <c r="A7" s="6">
        <v>33</v>
      </c>
      <c r="B7" s="7">
        <f t="shared" si="3"/>
        <v>0.36666666666666664</v>
      </c>
      <c r="C7" s="7">
        <v>4</v>
      </c>
      <c r="D7" s="8">
        <v>3.6</v>
      </c>
      <c r="E7" s="6">
        <f t="shared" si="0"/>
        <v>4.0573666666666668</v>
      </c>
      <c r="F7" s="8">
        <f t="shared" si="1"/>
        <v>3.4743474444444447</v>
      </c>
      <c r="G7" s="6">
        <f t="shared" si="4"/>
        <v>5.7366666666666788E-2</v>
      </c>
      <c r="H7" s="7">
        <f t="shared" si="2"/>
        <v>0.12565255555555543</v>
      </c>
      <c r="I7" s="7">
        <f t="shared" si="5"/>
        <v>1.4341666666666697</v>
      </c>
      <c r="J7" s="8">
        <f t="shared" si="5"/>
        <v>3.4903487654320955</v>
      </c>
      <c r="L7" s="15" t="s">
        <v>13</v>
      </c>
      <c r="M7" s="1">
        <f>2*9.2153</f>
        <v>18.430599999999998</v>
      </c>
      <c r="N7" s="18" t="s">
        <v>23</v>
      </c>
      <c r="O7" s="2">
        <f t="shared" si="6"/>
        <v>1.5327979143703669</v>
      </c>
      <c r="Q7" s="1" t="s">
        <v>24</v>
      </c>
    </row>
    <row r="8" spans="1:31">
      <c r="A8" s="6">
        <v>36</v>
      </c>
      <c r="B8" s="7">
        <f t="shared" si="3"/>
        <v>0.46666666666666667</v>
      </c>
      <c r="C8" s="7">
        <v>5</v>
      </c>
      <c r="D8" s="8">
        <v>3.7</v>
      </c>
      <c r="E8" s="6">
        <f t="shared" si="0"/>
        <v>5.2094666666666676</v>
      </c>
      <c r="F8" s="8">
        <f t="shared" si="1"/>
        <v>3.5584857777777774</v>
      </c>
      <c r="G8" s="6">
        <f t="shared" si="4"/>
        <v>0.20946666666666758</v>
      </c>
      <c r="H8" s="7">
        <f t="shared" si="2"/>
        <v>0.14151422222222276</v>
      </c>
      <c r="I8" s="7">
        <f t="shared" si="5"/>
        <v>4.1893333333333516</v>
      </c>
      <c r="J8" s="19">
        <f t="shared" si="5"/>
        <v>3.824708708708723</v>
      </c>
    </row>
    <row r="9" spans="1:31">
      <c r="A9" s="6">
        <v>38</v>
      </c>
      <c r="B9" s="7">
        <f t="shared" si="3"/>
        <v>0.53333333333333333</v>
      </c>
      <c r="C9" s="7">
        <v>6</v>
      </c>
      <c r="D9" s="8">
        <v>3.5</v>
      </c>
      <c r="E9" s="6">
        <f t="shared" si="0"/>
        <v>5.9775333333333336</v>
      </c>
      <c r="F9" s="8">
        <f t="shared" si="1"/>
        <v>3.5121857777777779</v>
      </c>
      <c r="G9" s="6">
        <f t="shared" si="4"/>
        <v>2.2466666666666413E-2</v>
      </c>
      <c r="H9" s="7">
        <f t="shared" si="2"/>
        <v>1.2185777777777851E-2</v>
      </c>
      <c r="I9" s="7">
        <f t="shared" si="5"/>
        <v>0.37444444444444025</v>
      </c>
      <c r="J9" s="8">
        <f t="shared" si="5"/>
        <v>0.34816507936508145</v>
      </c>
      <c r="L9" s="26" t="s">
        <v>27</v>
      </c>
      <c r="Z9" s="29" t="s">
        <v>32</v>
      </c>
    </row>
    <row r="10" spans="1:31">
      <c r="A10" s="6">
        <v>41</v>
      </c>
      <c r="B10" s="7">
        <f t="shared" si="3"/>
        <v>0.6333333333333333</v>
      </c>
      <c r="C10" s="7">
        <v>7</v>
      </c>
      <c r="D10" s="8">
        <v>3.2</v>
      </c>
      <c r="E10" s="6">
        <f t="shared" si="0"/>
        <v>7.1296333333333335</v>
      </c>
      <c r="F10" s="8">
        <f t="shared" si="1"/>
        <v>3.2891474444444446</v>
      </c>
      <c r="G10" s="6">
        <f t="shared" si="4"/>
        <v>0.12963333333333349</v>
      </c>
      <c r="H10" s="7">
        <f t="shared" si="2"/>
        <v>8.9147444444444446E-2</v>
      </c>
      <c r="I10" s="7">
        <f t="shared" si="5"/>
        <v>1.8519047619047639</v>
      </c>
      <c r="J10" s="8">
        <f t="shared" si="5"/>
        <v>2.7858576388888889</v>
      </c>
    </row>
    <row r="11" spans="1:31" ht="17.25">
      <c r="A11" s="6">
        <v>43</v>
      </c>
      <c r="B11" s="7">
        <f t="shared" si="3"/>
        <v>0.7</v>
      </c>
      <c r="C11" s="7">
        <v>8</v>
      </c>
      <c r="D11" s="8">
        <v>3</v>
      </c>
      <c r="E11" s="6">
        <f t="shared" si="0"/>
        <v>7.8977000000000004</v>
      </c>
      <c r="F11" s="8">
        <f t="shared" si="1"/>
        <v>3.0380630000000006</v>
      </c>
      <c r="G11" s="6">
        <f t="shared" si="4"/>
        <v>0.10229999999999961</v>
      </c>
      <c r="H11" s="7">
        <f t="shared" si="2"/>
        <v>3.8063000000000624E-2</v>
      </c>
      <c r="I11" s="7">
        <f t="shared" si="5"/>
        <v>1.2787499999999952</v>
      </c>
      <c r="J11" s="19">
        <f t="shared" si="5"/>
        <v>1.2687666666666875</v>
      </c>
      <c r="L11" s="15" t="s">
        <v>19</v>
      </c>
      <c r="M11" s="2">
        <f>T11/T12^2</f>
        <v>-6.9427115959421234E-2</v>
      </c>
      <c r="N11" s="2" t="s">
        <v>21</v>
      </c>
      <c r="O11" s="2">
        <f>V11/T12-2*T11*V12/T12^2</f>
        <v>0.71639992064998892</v>
      </c>
      <c r="P11" s="28" t="s">
        <v>30</v>
      </c>
      <c r="Q11" s="2">
        <f>T11*V12^2/T12^2-V11*V12/T12+X11</f>
        <v>1.7105750395855404</v>
      </c>
      <c r="S11" s="30" t="s">
        <v>19</v>
      </c>
      <c r="T11" s="29">
        <v>-9.2152999999999992</v>
      </c>
      <c r="U11" s="29" t="s">
        <v>31</v>
      </c>
      <c r="V11" s="1">
        <v>8.5207999999999995</v>
      </c>
      <c r="W11" s="29" t="s">
        <v>30</v>
      </c>
      <c r="X11" s="1">
        <v>1.589</v>
      </c>
      <c r="Z11" s="15" t="s">
        <v>19</v>
      </c>
      <c r="AA11" s="32">
        <f>-M7/(2*M5^2*(COS(M6*PI()/180))^2)</f>
        <v>-6.9427115959421248E-2</v>
      </c>
      <c r="AB11" s="2" t="s">
        <v>21</v>
      </c>
      <c r="AC11" s="32">
        <f>TAN(M6*PI()/180)</f>
        <v>0.73958857738043571</v>
      </c>
      <c r="AD11" s="28" t="s">
        <v>30</v>
      </c>
      <c r="AE11" s="2">
        <f>Q16</f>
        <v>1.6537999999999999</v>
      </c>
    </row>
    <row r="12" spans="1:31">
      <c r="A12" s="6">
        <v>46</v>
      </c>
      <c r="B12" s="7">
        <f t="shared" si="3"/>
        <v>0.8</v>
      </c>
      <c r="C12" s="7">
        <v>9</v>
      </c>
      <c r="D12" s="8">
        <v>2.6</v>
      </c>
      <c r="E12" s="6">
        <f t="shared" si="0"/>
        <v>9.0498000000000012</v>
      </c>
      <c r="F12" s="8">
        <f t="shared" si="1"/>
        <v>2.5078479999999987</v>
      </c>
      <c r="G12" s="6">
        <f t="shared" si="4"/>
        <v>4.9800000000001177E-2</v>
      </c>
      <c r="H12" s="7">
        <f t="shared" si="2"/>
        <v>9.2152000000001344E-2</v>
      </c>
      <c r="I12" s="7">
        <f t="shared" si="5"/>
        <v>0.55333333333334633</v>
      </c>
      <c r="J12" s="8">
        <f t="shared" si="5"/>
        <v>3.5443076923077439</v>
      </c>
      <c r="L12" s="15" t="s">
        <v>25</v>
      </c>
      <c r="M12" s="2">
        <f>(M11-M16)</f>
        <v>5.7288404057877218E-4</v>
      </c>
      <c r="N12" s="2"/>
      <c r="O12" s="2">
        <f>(O11-O16)</f>
        <v>-1.5900079350011032E-2</v>
      </c>
      <c r="P12" s="2"/>
      <c r="Q12" s="2">
        <f>(Q11-Q16)</f>
        <v>5.6775039585540421E-2</v>
      </c>
      <c r="S12" s="30" t="s">
        <v>19</v>
      </c>
      <c r="T12" s="1">
        <v>11.521000000000001</v>
      </c>
      <c r="U12" s="31" t="s">
        <v>30</v>
      </c>
      <c r="V12" s="1">
        <v>-0.16700000000000001</v>
      </c>
      <c r="Z12" s="15" t="s">
        <v>25</v>
      </c>
      <c r="AA12" s="2">
        <f>(AA11-AA16)</f>
        <v>5.728840405787583E-4</v>
      </c>
      <c r="AB12" s="2"/>
      <c r="AC12" s="2">
        <f>(AC11-AC16)</f>
        <v>7.2885773804357568E-3</v>
      </c>
      <c r="AD12" s="2"/>
      <c r="AE12" s="2">
        <f>(AE11-AE16)</f>
        <v>0</v>
      </c>
    </row>
    <row r="13" spans="1:31" ht="15.75" thickBot="1">
      <c r="A13" s="9">
        <v>48</v>
      </c>
      <c r="B13" s="10">
        <f t="shared" si="3"/>
        <v>0.8666666666666667</v>
      </c>
      <c r="C13" s="10">
        <v>10</v>
      </c>
      <c r="D13" s="11">
        <v>2</v>
      </c>
      <c r="E13" s="9">
        <f>11.521*B13-0.167</f>
        <v>9.8178666666666672</v>
      </c>
      <c r="F13" s="11">
        <f>-9.2153*B13^2+8.5208*B13+1.589</f>
        <v>2.0519791111111103</v>
      </c>
      <c r="G13" s="9">
        <f t="shared" si="4"/>
        <v>0.18213333333333281</v>
      </c>
      <c r="H13" s="10">
        <f t="shared" si="2"/>
        <v>5.197911111111031E-2</v>
      </c>
      <c r="I13" s="10">
        <f t="shared" si="5"/>
        <v>1.8213333333333284</v>
      </c>
      <c r="J13" s="11">
        <f t="shared" si="5"/>
        <v>2.5989555555555155</v>
      </c>
    </row>
    <row r="14" spans="1:31" ht="16.5" thickTop="1" thickBot="1">
      <c r="H14" s="22"/>
      <c r="I14" s="23" t="s">
        <v>26</v>
      </c>
      <c r="J14" s="24">
        <f>MAX(I3:J13)</f>
        <v>8.3165925925925741</v>
      </c>
      <c r="L14" s="1" t="s">
        <v>22</v>
      </c>
      <c r="Z14" s="1" t="s">
        <v>22</v>
      </c>
      <c r="AD14" s="20"/>
    </row>
    <row r="15" spans="1:31" ht="15.75" thickTop="1"/>
    <row r="16" spans="1:31" ht="17.25">
      <c r="L16" s="15" t="s">
        <v>19</v>
      </c>
      <c r="M16" s="2">
        <v>-7.0000000000000007E-2</v>
      </c>
      <c r="N16" s="2" t="s">
        <v>21</v>
      </c>
      <c r="O16" s="2">
        <v>0.73229999999999995</v>
      </c>
      <c r="P16" s="17" t="s">
        <v>20</v>
      </c>
      <c r="Q16" s="2">
        <v>1.6537999999999999</v>
      </c>
      <c r="Z16" s="15" t="s">
        <v>19</v>
      </c>
      <c r="AA16" s="2">
        <f>M16</f>
        <v>-7.0000000000000007E-2</v>
      </c>
      <c r="AB16" s="2" t="s">
        <v>21</v>
      </c>
      <c r="AC16" s="2">
        <f>O16</f>
        <v>0.73229999999999995</v>
      </c>
      <c r="AD16" s="28" t="s">
        <v>20</v>
      </c>
      <c r="AE16" s="2">
        <f>Q16</f>
        <v>1.6537999999999999</v>
      </c>
    </row>
  </sheetData>
  <mergeCells count="3">
    <mergeCell ref="A1:D1"/>
    <mergeCell ref="E1:F1"/>
    <mergeCell ref="G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Llançament per sobre de 45º</vt:lpstr>
      <vt:lpstr>Llançament per sota de 45º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Juanjo</dc:creator>
  <cp:lastModifiedBy>dep expe</cp:lastModifiedBy>
  <cp:revision>2</cp:revision>
  <dcterms:created xsi:type="dcterms:W3CDTF">2015-01-05T15:57:34Z</dcterms:created>
  <dcterms:modified xsi:type="dcterms:W3CDTF">2020-02-28T09:49:40Z</dcterms:modified>
</cp:coreProperties>
</file>