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4-25 IFEB\3. M8. Gestió Financera (24-25)\3. UF3. FONTS FINANÇ I SELEC D'INV'\NF1. FINANÇ BCARI (24-25)\AE1. A CURT TERMINI (24-25)\"/>
    </mc:Choice>
  </mc:AlternateContent>
  <bookViews>
    <workbookView xWindow="-108" yWindow="-108" windowWidth="23256" windowHeight="12456"/>
  </bookViews>
  <sheets>
    <sheet name="BARKESA (pàg 83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H12" i="1" l="1"/>
  <c r="I21" i="1"/>
  <c r="I13" i="1"/>
  <c r="H10" i="1"/>
  <c r="J10" i="1" s="1"/>
  <c r="H9" i="1"/>
  <c r="H8" i="1"/>
  <c r="D7" i="1"/>
  <c r="D6" i="1"/>
  <c r="F6" i="1" s="1"/>
  <c r="F7" i="1" s="1"/>
  <c r="H13" i="1" l="1"/>
  <c r="F8" i="1"/>
  <c r="J8" i="1" l="1"/>
  <c r="F9" i="1"/>
  <c r="F10" i="1" l="1"/>
  <c r="J9" i="1"/>
  <c r="F11" i="1" l="1"/>
  <c r="F12" i="1" s="1"/>
  <c r="K10" i="1"/>
  <c r="K13" i="1" s="1"/>
  <c r="J18" i="1" s="1"/>
  <c r="J16" i="1"/>
  <c r="J22" i="1"/>
  <c r="J23" i="1" s="1"/>
  <c r="J12" i="1" l="1"/>
  <c r="J13" i="1" s="1"/>
  <c r="J17" i="1" s="1"/>
  <c r="F15" i="1"/>
  <c r="F16" i="1" s="1"/>
  <c r="F17" i="1" s="1"/>
</calcChain>
</file>

<file path=xl/sharedStrings.xml><?xml version="1.0" encoding="utf-8"?>
<sst xmlns="http://schemas.openxmlformats.org/spreadsheetml/2006/main" count="53" uniqueCount="36">
  <si>
    <t>Deutor</t>
  </si>
  <si>
    <t>CONCEPTE</t>
  </si>
  <si>
    <t>IMPORT</t>
  </si>
  <si>
    <t>Creditor</t>
  </si>
  <si>
    <t>SALDO</t>
  </si>
  <si>
    <t>DIES</t>
  </si>
  <si>
    <t>Deutors</t>
  </si>
  <si>
    <t>Creditors</t>
  </si>
  <si>
    <t>Excedits</t>
  </si>
  <si>
    <t>NÚMEROS COMERCIALS (NC) = saldo x nre dies</t>
  </si>
  <si>
    <t>Interessos deutors</t>
  </si>
  <si>
    <t>Interessos creditors</t>
  </si>
  <si>
    <t>Interessos excedits</t>
  </si>
  <si>
    <t>Comissió per no disponibilitat</t>
  </si>
  <si>
    <t>Interessos</t>
  </si>
  <si>
    <t>SMD</t>
  </si>
  <si>
    <t>Saldo mitjà NO disposat</t>
  </si>
  <si>
    <t>Comissió d'estudi compte de crèdit</t>
  </si>
  <si>
    <t>Minuta notaria</t>
  </si>
  <si>
    <t>Pagament nòmines</t>
  </si>
  <si>
    <t>Transferència de client</t>
  </si>
  <si>
    <t>Transferència a proveïdor</t>
  </si>
  <si>
    <t>DATA VALOR</t>
  </si>
  <si>
    <t>Venda de divises</t>
  </si>
  <si>
    <t>Comissió operació venda divises</t>
  </si>
  <si>
    <t>BARKESA (pàg 83. Llibre Macmillan) Pòlissa crèdit amb límit de 40.000 €</t>
  </si>
  <si>
    <t>-</t>
  </si>
  <si>
    <t>TOTALS</t>
  </si>
  <si>
    <t xml:space="preserve"> -1.039.590 x 12,50% / 360</t>
  </si>
  <si>
    <t xml:space="preserve"> -57.100 x 22,50% / 360</t>
  </si>
  <si>
    <t>Saldo mitjà disposat (SMD) = NCDeutors / nre dies període (mes setembre)</t>
  </si>
  <si>
    <t>40.000 - 34.653</t>
  </si>
  <si>
    <t>5.347 x 0,5%</t>
  </si>
  <si>
    <t xml:space="preserve"> -1.039.590 /30</t>
  </si>
  <si>
    <t>Cancel·lació compte crèdit</t>
  </si>
  <si>
    <t>Comissió per excedit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</si>
</sst>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i/>
      <sz val="8"/>
      <color rgb="FF7030A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vertical="center"/>
    </xf>
    <xf numFmtId="14" fontId="2" fillId="0" borderId="11" xfId="0" applyNumberFormat="1" applyFont="1" applyBorder="1" applyAlignment="1">
      <alignment vertical="center"/>
    </xf>
    <xf numFmtId="1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4" fontId="2" fillId="5" borderId="0" xfId="0" applyNumberFormat="1" applyFont="1" applyFill="1" applyAlignment="1">
      <alignment vertical="center"/>
    </xf>
    <xf numFmtId="0" fontId="3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4" fontId="2" fillId="5" borderId="5" xfId="0" applyNumberFormat="1" applyFont="1" applyFill="1" applyBorder="1" applyAlignment="1">
      <alignment vertical="center"/>
    </xf>
    <xf numFmtId="4" fontId="2" fillId="5" borderId="11" xfId="0" applyNumberFormat="1" applyFont="1" applyFill="1" applyBorder="1" applyAlignment="1">
      <alignment horizontal="center" vertical="center"/>
    </xf>
    <xf numFmtId="0" fontId="6" fillId="5" borderId="0" xfId="0" quotePrefix="1" applyFont="1" applyFill="1" applyAlignment="1">
      <alignment vertical="center"/>
    </xf>
    <xf numFmtId="0" fontId="2" fillId="0" borderId="0" xfId="0" quotePrefix="1" applyFont="1" applyAlignment="1">
      <alignment vertical="center"/>
    </xf>
    <xf numFmtId="0" fontId="1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4" fontId="1" fillId="5" borderId="0" xfId="0" applyNumberFormat="1" applyFont="1" applyFill="1" applyAlignment="1">
      <alignment vertical="center"/>
    </xf>
    <xf numFmtId="4" fontId="2" fillId="5" borderId="0" xfId="0" applyNumberFormat="1" applyFont="1" applyFill="1" applyAlignment="1">
      <alignment horizontal="left" vertical="center"/>
    </xf>
    <xf numFmtId="2" fontId="2" fillId="5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14" fontId="2" fillId="0" borderId="13" xfId="0" applyNumberFormat="1" applyFont="1" applyFill="1" applyBorder="1" applyAlignment="1">
      <alignment vertical="center"/>
    </xf>
    <xf numFmtId="14" fontId="2" fillId="0" borderId="0" xfId="0" applyNumberFormat="1" applyFont="1" applyFill="1" applyAlignment="1">
      <alignment vertical="center"/>
    </xf>
    <xf numFmtId="4" fontId="2" fillId="0" borderId="18" xfId="0" applyNumberFormat="1" applyFont="1" applyFill="1" applyBorder="1" applyAlignment="1">
      <alignment vertical="center"/>
    </xf>
    <xf numFmtId="4" fontId="1" fillId="4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horizontal="center" vertical="center"/>
    </xf>
    <xf numFmtId="14" fontId="3" fillId="6" borderId="15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3" borderId="7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tabSelected="1" topLeftCell="A6" zoomScale="110" zoomScaleNormal="110" workbookViewId="0">
      <selection activeCell="B19" sqref="B19:F19"/>
    </sheetView>
  </sheetViews>
  <sheetFormatPr defaultColWidth="11.44140625" defaultRowHeight="13.8" x14ac:dyDescent="0.3"/>
  <cols>
    <col min="1" max="1" width="5" style="1" customWidth="1"/>
    <col min="2" max="2" width="11.44140625" style="1"/>
    <col min="3" max="3" width="36" style="1" bestFit="1" customWidth="1"/>
    <col min="4" max="4" width="11.44140625" style="1"/>
    <col min="5" max="5" width="12.6640625" style="1" bestFit="1" customWidth="1"/>
    <col min="6" max="6" width="11.44140625" style="1"/>
    <col min="7" max="7" width="2.5546875" style="1" customWidth="1"/>
    <col min="8" max="8" width="10.33203125" style="1" customWidth="1"/>
    <col min="9" max="11" width="18.6640625" style="1" customWidth="1"/>
    <col min="12" max="16384" width="11.44140625" style="1"/>
  </cols>
  <sheetData>
    <row r="2" spans="2:11" ht="17.399999999999999" x14ac:dyDescent="0.3">
      <c r="B2" s="26" t="s">
        <v>25</v>
      </c>
      <c r="C2" s="26"/>
      <c r="D2" s="26"/>
      <c r="E2" s="26"/>
      <c r="F2" s="26"/>
      <c r="G2" s="27"/>
      <c r="H2" s="27"/>
    </row>
    <row r="4" spans="2:11" ht="24.9" customHeight="1" x14ac:dyDescent="0.3">
      <c r="B4" s="57" t="s">
        <v>22</v>
      </c>
      <c r="C4" s="59" t="s">
        <v>1</v>
      </c>
      <c r="D4" s="55" t="s">
        <v>2</v>
      </c>
      <c r="E4" s="56"/>
      <c r="F4" s="57" t="s">
        <v>4</v>
      </c>
      <c r="G4" s="13"/>
      <c r="H4" s="61" t="s">
        <v>5</v>
      </c>
      <c r="I4" s="52" t="s">
        <v>9</v>
      </c>
      <c r="J4" s="53"/>
      <c r="K4" s="54"/>
    </row>
    <row r="5" spans="2:11" ht="24.9" customHeight="1" x14ac:dyDescent="0.3">
      <c r="B5" s="58"/>
      <c r="C5" s="60"/>
      <c r="D5" s="2" t="s">
        <v>0</v>
      </c>
      <c r="E5" s="3" t="s">
        <v>3</v>
      </c>
      <c r="F5" s="58"/>
      <c r="G5" s="13"/>
      <c r="H5" s="62"/>
      <c r="I5" s="4" t="s">
        <v>7</v>
      </c>
      <c r="J5" s="6" t="s">
        <v>6</v>
      </c>
      <c r="K5" s="5" t="s">
        <v>8</v>
      </c>
    </row>
    <row r="6" spans="2:11" ht="20.100000000000001" customHeight="1" x14ac:dyDescent="0.3">
      <c r="B6" s="10">
        <v>37135</v>
      </c>
      <c r="C6" s="25" t="s">
        <v>17</v>
      </c>
      <c r="D6" s="8">
        <f>40000*0.0075</f>
        <v>300</v>
      </c>
      <c r="E6" s="8"/>
      <c r="F6" s="7">
        <f>-D6</f>
        <v>-300</v>
      </c>
      <c r="G6" s="13"/>
      <c r="H6" s="28" t="s">
        <v>26</v>
      </c>
      <c r="I6" s="29" t="s">
        <v>26</v>
      </c>
      <c r="J6" s="29" t="s">
        <v>26</v>
      </c>
      <c r="K6" s="29" t="s">
        <v>26</v>
      </c>
    </row>
    <row r="7" spans="2:11" ht="20.100000000000001" customHeight="1" x14ac:dyDescent="0.3">
      <c r="B7" s="11">
        <v>37135</v>
      </c>
      <c r="C7" s="25" t="s">
        <v>18</v>
      </c>
      <c r="D7" s="9">
        <f>40000*0.003</f>
        <v>120</v>
      </c>
      <c r="E7" s="9"/>
      <c r="F7" s="7">
        <f>F6-D7+E7</f>
        <v>-420</v>
      </c>
      <c r="G7" s="13"/>
      <c r="H7" s="28" t="s">
        <v>26</v>
      </c>
      <c r="I7" s="30" t="s">
        <v>26</v>
      </c>
      <c r="J7" s="30" t="s">
        <v>26</v>
      </c>
      <c r="K7" s="30" t="s">
        <v>26</v>
      </c>
    </row>
    <row r="8" spans="2:11" ht="20.100000000000001" customHeight="1" x14ac:dyDescent="0.3">
      <c r="B8" s="11">
        <v>37135</v>
      </c>
      <c r="C8" s="25" t="s">
        <v>19</v>
      </c>
      <c r="D8" s="9">
        <v>35000</v>
      </c>
      <c r="E8" s="9"/>
      <c r="F8" s="7">
        <f t="shared" ref="F8:F12" si="0">F7-D8+E8</f>
        <v>-35420</v>
      </c>
      <c r="G8" s="13"/>
      <c r="H8" s="17">
        <f>B9-B8</f>
        <v>20</v>
      </c>
      <c r="I8" s="22"/>
      <c r="J8" s="22">
        <f>F8*H8</f>
        <v>-708400</v>
      </c>
      <c r="K8" s="22"/>
    </row>
    <row r="9" spans="2:11" ht="20.100000000000001" customHeight="1" x14ac:dyDescent="0.3">
      <c r="B9" s="11">
        <v>37155</v>
      </c>
      <c r="C9" s="25" t="s">
        <v>20</v>
      </c>
      <c r="D9" s="9"/>
      <c r="E9" s="9">
        <v>6000</v>
      </c>
      <c r="F9" s="7">
        <f t="shared" si="0"/>
        <v>-29420</v>
      </c>
      <c r="G9" s="13"/>
      <c r="H9" s="17">
        <f>B10-B9</f>
        <v>4</v>
      </c>
      <c r="I9" s="22"/>
      <c r="J9" s="22">
        <f>F9*H9</f>
        <v>-117680</v>
      </c>
      <c r="K9" s="22"/>
    </row>
    <row r="10" spans="2:11" ht="20.100000000000001" customHeight="1" x14ac:dyDescent="0.3">
      <c r="B10" s="11">
        <v>37159</v>
      </c>
      <c r="C10" s="25" t="s">
        <v>21</v>
      </c>
      <c r="D10" s="9">
        <v>22000</v>
      </c>
      <c r="E10" s="9"/>
      <c r="F10" s="7">
        <f t="shared" si="0"/>
        <v>-51420</v>
      </c>
      <c r="G10" s="13"/>
      <c r="H10" s="17">
        <f>B12-B10</f>
        <v>5</v>
      </c>
      <c r="I10" s="22"/>
      <c r="J10" s="22">
        <f>-H10*40000</f>
        <v>-200000</v>
      </c>
      <c r="K10" s="22">
        <f>(F10+40000)*H10</f>
        <v>-57100</v>
      </c>
    </row>
    <row r="11" spans="2:11" ht="20.100000000000001" customHeight="1" x14ac:dyDescent="0.3">
      <c r="B11" s="11">
        <v>37164</v>
      </c>
      <c r="C11" s="25" t="s">
        <v>23</v>
      </c>
      <c r="D11" s="9"/>
      <c r="E11" s="9">
        <v>38000</v>
      </c>
      <c r="F11" s="7">
        <f t="shared" si="0"/>
        <v>-13420</v>
      </c>
      <c r="G11" s="13"/>
      <c r="H11" s="28" t="s">
        <v>26</v>
      </c>
      <c r="I11" s="30" t="s">
        <v>26</v>
      </c>
      <c r="J11" s="30" t="s">
        <v>26</v>
      </c>
      <c r="K11" s="30" t="s">
        <v>26</v>
      </c>
    </row>
    <row r="12" spans="2:11" ht="20.100000000000001" customHeight="1" thickBot="1" x14ac:dyDescent="0.35">
      <c r="B12" s="11">
        <v>37164</v>
      </c>
      <c r="C12" s="25" t="s">
        <v>24</v>
      </c>
      <c r="D12" s="9">
        <v>90</v>
      </c>
      <c r="E12" s="9"/>
      <c r="F12" s="7">
        <f t="shared" si="0"/>
        <v>-13510</v>
      </c>
      <c r="G12" s="13"/>
      <c r="H12" s="17">
        <f>B15-B12</f>
        <v>1</v>
      </c>
      <c r="I12" s="22"/>
      <c r="J12" s="22">
        <f>H12*F12</f>
        <v>-13510</v>
      </c>
      <c r="K12" s="22"/>
    </row>
    <row r="13" spans="2:11" ht="20.100000000000001" customHeight="1" thickBot="1" x14ac:dyDescent="0.35">
      <c r="B13" s="50" t="s">
        <v>27</v>
      </c>
      <c r="C13" s="51"/>
      <c r="D13" s="51"/>
      <c r="E13" s="51"/>
      <c r="F13" s="51"/>
      <c r="G13" s="13"/>
      <c r="H13" s="31">
        <f>SUM(H6:H12)</f>
        <v>30</v>
      </c>
      <c r="I13" s="32">
        <f>SUM(I6:I12)</f>
        <v>0</v>
      </c>
      <c r="J13" s="32">
        <f t="shared" ref="J13:K13" si="1">SUM(J6:J12)</f>
        <v>-1039590</v>
      </c>
      <c r="K13" s="32">
        <f t="shared" si="1"/>
        <v>-57100</v>
      </c>
    </row>
    <row r="14" spans="2:11" ht="17.399999999999999" customHeight="1" x14ac:dyDescent="0.3">
      <c r="B14" s="12"/>
      <c r="C14" s="13"/>
      <c r="D14" s="43" t="s">
        <v>0</v>
      </c>
      <c r="E14" s="43" t="s">
        <v>3</v>
      </c>
      <c r="F14" s="14"/>
      <c r="G14" s="13"/>
      <c r="H14" s="15"/>
      <c r="I14" s="14"/>
      <c r="J14" s="14"/>
      <c r="K14" s="14"/>
    </row>
    <row r="15" spans="2:11" ht="20.100000000000001" customHeight="1" x14ac:dyDescent="0.3">
      <c r="B15" s="38">
        <v>37165</v>
      </c>
      <c r="C15" s="48" t="s">
        <v>10</v>
      </c>
      <c r="D15" s="44">
        <v>360.97</v>
      </c>
      <c r="E15" s="46"/>
      <c r="F15" s="39">
        <f>F12-D15+E15</f>
        <v>-13870.97</v>
      </c>
      <c r="G15" s="13"/>
      <c r="H15" s="19" t="s">
        <v>14</v>
      </c>
      <c r="I15" s="20"/>
      <c r="J15" s="21"/>
      <c r="K15" s="21"/>
    </row>
    <row r="16" spans="2:11" ht="18" customHeight="1" x14ac:dyDescent="0.3">
      <c r="B16" s="40">
        <v>37165</v>
      </c>
      <c r="C16" s="49" t="s">
        <v>12</v>
      </c>
      <c r="D16" s="45">
        <v>35.69</v>
      </c>
      <c r="E16" s="47"/>
      <c r="F16" s="42">
        <f>F15-D16+E16</f>
        <v>-13906.66</v>
      </c>
      <c r="G16" s="13"/>
      <c r="H16" s="33" t="s">
        <v>11</v>
      </c>
      <c r="I16" s="34"/>
      <c r="J16" s="18">
        <f>I13*0.1/360</f>
        <v>0</v>
      </c>
      <c r="K16" s="23"/>
    </row>
    <row r="17" spans="2:12" ht="18" customHeight="1" x14ac:dyDescent="0.3">
      <c r="B17" s="40">
        <v>37165</v>
      </c>
      <c r="C17" s="49" t="s">
        <v>13</v>
      </c>
      <c r="D17" s="45">
        <v>26.74</v>
      </c>
      <c r="E17" s="47"/>
      <c r="F17" s="42">
        <f t="shared" ref="F17:F18" si="2">F16-D17+E17</f>
        <v>-13933.4</v>
      </c>
      <c r="G17" s="13"/>
      <c r="H17" s="33" t="s">
        <v>10</v>
      </c>
      <c r="I17" s="16"/>
      <c r="J17" s="18">
        <f>J13*0.125/360</f>
        <v>-360.96875</v>
      </c>
      <c r="K17" s="23" t="s">
        <v>28</v>
      </c>
    </row>
    <row r="18" spans="2:12" ht="18" customHeight="1" x14ac:dyDescent="0.3">
      <c r="B18" s="11">
        <v>37165</v>
      </c>
      <c r="C18" s="63" t="s">
        <v>35</v>
      </c>
      <c r="D18" s="64">
        <v>40</v>
      </c>
      <c r="E18" s="64"/>
      <c r="F18" s="42">
        <f t="shared" si="2"/>
        <v>-13973.4</v>
      </c>
      <c r="G18" s="13"/>
      <c r="H18" s="16" t="s">
        <v>12</v>
      </c>
      <c r="I18" s="16"/>
      <c r="J18" s="18">
        <f>K13*0.225/360</f>
        <v>-35.6875</v>
      </c>
      <c r="K18" s="23" t="s">
        <v>29</v>
      </c>
    </row>
    <row r="19" spans="2:12" ht="18" customHeight="1" x14ac:dyDescent="0.3">
      <c r="B19" s="65">
        <v>37165</v>
      </c>
      <c r="C19" s="66" t="s">
        <v>34</v>
      </c>
      <c r="D19" s="67"/>
      <c r="E19" s="68">
        <v>13973.4</v>
      </c>
      <c r="F19" s="69">
        <f>F18-D19+E19</f>
        <v>0</v>
      </c>
      <c r="G19" s="13"/>
      <c r="H19" s="19" t="s">
        <v>13</v>
      </c>
      <c r="I19" s="19"/>
      <c r="J19" s="19"/>
      <c r="K19" s="19"/>
    </row>
    <row r="20" spans="2:12" ht="18" customHeight="1" x14ac:dyDescent="0.3">
      <c r="B20" s="41"/>
      <c r="C20" s="37"/>
      <c r="D20" s="37"/>
      <c r="E20" s="37"/>
      <c r="F20" s="37"/>
      <c r="G20" s="13"/>
      <c r="H20" s="33" t="s">
        <v>30</v>
      </c>
      <c r="I20" s="16"/>
      <c r="J20" s="16"/>
      <c r="K20" s="16"/>
    </row>
    <row r="21" spans="2:12" ht="18" customHeight="1" x14ac:dyDescent="0.3">
      <c r="B21" s="37"/>
      <c r="C21" s="37"/>
      <c r="D21" s="37"/>
      <c r="E21" s="37"/>
      <c r="F21" s="37"/>
      <c r="G21" s="13"/>
      <c r="H21" s="16" t="s">
        <v>15</v>
      </c>
      <c r="I21" s="34">
        <f>-1039590/30</f>
        <v>-34653</v>
      </c>
      <c r="J21" s="23" t="s">
        <v>33</v>
      </c>
      <c r="K21" s="16"/>
      <c r="L21" s="24"/>
    </row>
    <row r="22" spans="2:12" ht="18" customHeight="1" x14ac:dyDescent="0.3">
      <c r="B22" s="37"/>
      <c r="C22" s="37"/>
      <c r="D22" s="37"/>
      <c r="E22" s="37"/>
      <c r="F22" s="37"/>
      <c r="G22" s="13"/>
      <c r="H22" s="16" t="s">
        <v>16</v>
      </c>
      <c r="I22" s="16"/>
      <c r="J22" s="35">
        <f>-40000-I21</f>
        <v>-5347</v>
      </c>
      <c r="K22" s="23" t="s">
        <v>31</v>
      </c>
    </row>
    <row r="23" spans="2:12" ht="18" customHeight="1" x14ac:dyDescent="0.3">
      <c r="B23" s="37"/>
      <c r="C23" s="37"/>
      <c r="D23" s="37"/>
      <c r="E23" s="37"/>
      <c r="F23" s="37"/>
      <c r="G23" s="13"/>
      <c r="H23" s="16" t="s">
        <v>13</v>
      </c>
      <c r="I23" s="16"/>
      <c r="J23" s="36">
        <f>-J22*0.005</f>
        <v>26.734999999999999</v>
      </c>
      <c r="K23" s="23" t="s">
        <v>32</v>
      </c>
    </row>
    <row r="24" spans="2:12" ht="18" customHeight="1" x14ac:dyDescent="0.3">
      <c r="B24" s="37"/>
      <c r="C24" s="37"/>
      <c r="D24" s="37"/>
      <c r="E24" s="37"/>
      <c r="F24" s="37"/>
      <c r="G24" s="37"/>
      <c r="H24" s="37"/>
    </row>
    <row r="25" spans="2:12" ht="18" customHeight="1" x14ac:dyDescent="0.3"/>
    <row r="26" spans="2:12" ht="18" customHeight="1" x14ac:dyDescent="0.3"/>
  </sheetData>
  <mergeCells count="7">
    <mergeCell ref="B13:F13"/>
    <mergeCell ref="I4:K4"/>
    <mergeCell ref="D4:E4"/>
    <mergeCell ref="B4:B5"/>
    <mergeCell ref="C4:C5"/>
    <mergeCell ref="F4:F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BARKESA (pàg 83)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Pe</dc:creator>
  <cp:lastModifiedBy>Prof</cp:lastModifiedBy>
  <dcterms:created xsi:type="dcterms:W3CDTF">2024-11-28T10:40:23Z</dcterms:created>
  <dcterms:modified xsi:type="dcterms:W3CDTF">2024-12-02T18:13:17Z</dcterms:modified>
</cp:coreProperties>
</file>